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10" windowWidth="14810" windowHeight="8010"/>
  </bookViews>
  <sheets>
    <sheet name="RAE data" sheetId="1" r:id="rId1"/>
  </sheets>
  <calcPr calcId="162913"/>
</workbook>
</file>

<file path=xl/calcChain.xml><?xml version="1.0" encoding="utf-8"?>
<calcChain xmlns="http://schemas.openxmlformats.org/spreadsheetml/2006/main">
  <c r="L41" i="1" l="1"/>
  <c r="L40" i="1"/>
  <c r="L39" i="1"/>
  <c r="L38" i="1"/>
  <c r="L37" i="1"/>
  <c r="H99" i="1" l="1"/>
  <c r="H98" i="1"/>
  <c r="F102" i="1"/>
  <c r="H101" i="1" s="1"/>
  <c r="N42" i="1"/>
  <c r="N41" i="1"/>
  <c r="N40" i="1"/>
  <c r="N39" i="1"/>
  <c r="N38" i="1"/>
  <c r="N37" i="1"/>
  <c r="H81" i="1"/>
  <c r="H80" i="1"/>
  <c r="H79" i="1"/>
  <c r="H82" i="1"/>
  <c r="E82" i="1"/>
  <c r="D82" i="1"/>
  <c r="Q71" i="1"/>
  <c r="Q64" i="1"/>
  <c r="D81" i="1"/>
  <c r="E81" i="1"/>
  <c r="D80" i="1"/>
  <c r="E80" i="1"/>
  <c r="D79" i="1"/>
  <c r="E79" i="1"/>
  <c r="C82" i="1"/>
  <c r="E75" i="1"/>
  <c r="F75" i="1" s="1"/>
  <c r="E74" i="1"/>
  <c r="F74" i="1" s="1"/>
  <c r="E73" i="1"/>
  <c r="F73" i="1" s="1"/>
  <c r="E72" i="1"/>
  <c r="F72" i="1" s="1"/>
  <c r="E71" i="1"/>
  <c r="F71" i="1" s="1"/>
  <c r="C80" i="1"/>
  <c r="C81" i="1"/>
  <c r="H88" i="1"/>
  <c r="H87" i="1"/>
  <c r="H86" i="1"/>
  <c r="D88" i="1"/>
  <c r="D87" i="1"/>
  <c r="D86" i="1"/>
  <c r="E67" i="1"/>
  <c r="F67" i="1" s="1"/>
  <c r="E66" i="1"/>
  <c r="F66" i="1" s="1"/>
  <c r="E65" i="1"/>
  <c r="F65" i="1" s="1"/>
  <c r="E64" i="1"/>
  <c r="F64" i="1" s="1"/>
  <c r="E63" i="1"/>
  <c r="F63" i="1" s="1"/>
  <c r="B68" i="1"/>
  <c r="C64" i="1" s="1"/>
  <c r="D59" i="1"/>
  <c r="E59" i="1" s="1"/>
  <c r="D58" i="1"/>
  <c r="E58" i="1" s="1"/>
  <c r="D57" i="1"/>
  <c r="E57" i="1" s="1"/>
  <c r="D56" i="1"/>
  <c r="E56" i="1" s="1"/>
  <c r="D55" i="1"/>
  <c r="E55" i="1" s="1"/>
  <c r="B59" i="1"/>
  <c r="B58" i="1"/>
  <c r="B57" i="1"/>
  <c r="B56" i="1"/>
  <c r="B55" i="1"/>
  <c r="E51" i="1"/>
  <c r="F51" i="1" s="1"/>
  <c r="E50" i="1"/>
  <c r="F50" i="1" s="1"/>
  <c r="E49" i="1"/>
  <c r="F49" i="1" s="1"/>
  <c r="E48" i="1"/>
  <c r="F48" i="1" s="1"/>
  <c r="E47" i="1"/>
  <c r="F47" i="1" s="1"/>
  <c r="D52" i="1"/>
  <c r="B52" i="1"/>
  <c r="D60" i="1" s="1"/>
  <c r="E60" i="1" s="1"/>
  <c r="J42" i="1"/>
  <c r="H41" i="1"/>
  <c r="O41" i="1" s="1"/>
  <c r="H40" i="1"/>
  <c r="O40" i="1" s="1"/>
  <c r="H39" i="1"/>
  <c r="O39" i="1" s="1"/>
  <c r="H38" i="1"/>
  <c r="O38" i="1" s="1"/>
  <c r="H37" i="1"/>
  <c r="O37" i="1" s="1"/>
  <c r="F42" i="1"/>
  <c r="E42" i="1"/>
  <c r="D42" i="1"/>
  <c r="B42" i="1"/>
  <c r="C41" i="1" s="1"/>
  <c r="C58" i="1" l="1"/>
  <c r="Q74" i="1"/>
  <c r="H100" i="1"/>
  <c r="K39" i="1"/>
  <c r="L42" i="1"/>
  <c r="Q48" i="1"/>
  <c r="Q75" i="1"/>
  <c r="H97" i="1"/>
  <c r="Q49" i="1"/>
  <c r="Q65" i="1"/>
  <c r="Q50" i="1"/>
  <c r="Q66" i="1"/>
  <c r="Q72" i="1"/>
  <c r="K38" i="1"/>
  <c r="Q47" i="1"/>
  <c r="Q51" i="1"/>
  <c r="Q63" i="1"/>
  <c r="Q67" i="1"/>
  <c r="Q73" i="1"/>
  <c r="C57" i="1"/>
  <c r="C71" i="1"/>
  <c r="C73" i="1"/>
  <c r="C75" i="1"/>
  <c r="C72" i="1"/>
  <c r="C74" i="1"/>
  <c r="C51" i="1"/>
  <c r="C56" i="1"/>
  <c r="E76" i="1"/>
  <c r="Q76" i="1" s="1"/>
  <c r="C47" i="1"/>
  <c r="C79" i="1"/>
  <c r="C49" i="1"/>
  <c r="C55" i="1"/>
  <c r="C59" i="1"/>
  <c r="H42" i="1"/>
  <c r="B79" i="1" s="1"/>
  <c r="F79" i="1" s="1"/>
  <c r="K79" i="1" s="1"/>
  <c r="K40" i="1"/>
  <c r="K37" i="1"/>
  <c r="K41" i="1"/>
  <c r="C48" i="1"/>
  <c r="B60" i="1"/>
  <c r="C60" i="1" s="1"/>
  <c r="C65" i="1"/>
  <c r="E68" i="1"/>
  <c r="Q68" i="1" s="1"/>
  <c r="C66" i="1"/>
  <c r="C50" i="1"/>
  <c r="E52" i="1"/>
  <c r="Q52" i="1" s="1"/>
  <c r="C63" i="1"/>
  <c r="C67" i="1"/>
  <c r="C37" i="1"/>
  <c r="C38" i="1"/>
  <c r="C39" i="1"/>
  <c r="C40" i="1"/>
  <c r="G17" i="1"/>
  <c r="F17" i="1"/>
  <c r="C17" i="1"/>
  <c r="B17" i="1"/>
  <c r="H57" i="1" l="1"/>
  <c r="H58" i="1"/>
  <c r="H55" i="1"/>
  <c r="H56" i="1"/>
  <c r="I38" i="1"/>
  <c r="F76" i="1"/>
  <c r="B82" i="1"/>
  <c r="F82" i="1" s="1"/>
  <c r="F68" i="1"/>
  <c r="B81" i="1"/>
  <c r="F81" i="1" s="1"/>
  <c r="K81" i="1" s="1"/>
  <c r="F52" i="1"/>
  <c r="B80" i="1"/>
  <c r="F80" i="1" s="1"/>
  <c r="K80" i="1" s="1"/>
  <c r="R42" i="1"/>
  <c r="I40" i="1"/>
  <c r="I37" i="1"/>
  <c r="I39" i="1"/>
  <c r="O42" i="1"/>
  <c r="I41" i="1"/>
</calcChain>
</file>

<file path=xl/sharedStrings.xml><?xml version="1.0" encoding="utf-8"?>
<sst xmlns="http://schemas.openxmlformats.org/spreadsheetml/2006/main" count="167" uniqueCount="100">
  <si>
    <t>Physics</t>
  </si>
  <si>
    <t>PDRAs</t>
  </si>
  <si>
    <t>staff (A)</t>
  </si>
  <si>
    <t>Chemistry</t>
  </si>
  <si>
    <t>UoA</t>
  </si>
  <si>
    <t xml:space="preserve">UoAs 1992 </t>
  </si>
  <si>
    <t>http://www.rae.ac.uk/1992/c26_92.html#annexb</t>
  </si>
  <si>
    <t>Year</t>
  </si>
  <si>
    <t>over 16 years</t>
  </si>
  <si>
    <t>£M income</t>
  </si>
  <si>
    <t>EE</t>
  </si>
  <si>
    <t>Chem</t>
  </si>
  <si>
    <t>Phy</t>
  </si>
  <si>
    <t>financialyr</t>
  </si>
  <si>
    <t>Materials</t>
  </si>
  <si>
    <t>BioSci</t>
  </si>
  <si>
    <t>EarthSci</t>
  </si>
  <si>
    <t>PureMaths</t>
  </si>
  <si>
    <t>ApplMaths</t>
  </si>
  <si>
    <t>RC+facilities</t>
  </si>
  <si>
    <t>ChemRC</t>
  </si>
  <si>
    <t>EERC</t>
  </si>
  <si>
    <t>MaterialsRC</t>
  </si>
  <si>
    <t>BioSciRC</t>
  </si>
  <si>
    <t>EarthSciRC</t>
  </si>
  <si>
    <t>PureMathsRC</t>
  </si>
  <si>
    <t>ApplMathsRC</t>
  </si>
  <si>
    <t>GenEng</t>
  </si>
  <si>
    <t>Total staff</t>
  </si>
  <si>
    <t>2008 RAE</t>
  </si>
  <si>
    <t>Physical</t>
  </si>
  <si>
    <t>Biological</t>
  </si>
  <si>
    <t>Medical</t>
  </si>
  <si>
    <t>Eng</t>
  </si>
  <si>
    <t>Other</t>
  </si>
  <si>
    <t>total</t>
  </si>
  <si>
    <t>%FTE</t>
  </si>
  <si>
    <t>many arts academics, little funds</t>
  </si>
  <si>
    <t>RAs</t>
  </si>
  <si>
    <t>RAs/academic</t>
  </si>
  <si>
    <t>Aselected</t>
  </si>
  <si>
    <t>2001 RAE</t>
  </si>
  <si>
    <t>AnonSelected</t>
  </si>
  <si>
    <t>TOTAL</t>
  </si>
  <si>
    <t>A HdCnt</t>
  </si>
  <si>
    <t>B HdCnt</t>
  </si>
  <si>
    <t>C HdCnt</t>
  </si>
  <si>
    <t>D HdCnt</t>
  </si>
  <si>
    <t>all HdCnt</t>
  </si>
  <si>
    <t>res active</t>
  </si>
  <si>
    <t>1996 RAE</t>
  </si>
  <si>
    <t>a_select</t>
  </si>
  <si>
    <t>a_notsel</t>
  </si>
  <si>
    <t>PDRA</t>
  </si>
  <si>
    <t>ROs</t>
  </si>
  <si>
    <t>HESA totals:</t>
  </si>
  <si>
    <t>T&amp;R</t>
  </si>
  <si>
    <t>R only</t>
  </si>
  <si>
    <t>includes part time</t>
  </si>
  <si>
    <t>full time only</t>
  </si>
  <si>
    <t>are R only, PDRAs?</t>
  </si>
  <si>
    <t>total agrees with RAE return including all (accident?)</t>
  </si>
  <si>
    <t>estimated of 93% research active</t>
  </si>
  <si>
    <t>dip due to effect of RAE?</t>
  </si>
  <si>
    <t>RAE</t>
  </si>
  <si>
    <t>academics</t>
  </si>
  <si>
    <t>1992 RAE</t>
  </si>
  <si>
    <t>A*S</t>
  </si>
  <si>
    <t>A*NS</t>
  </si>
  <si>
    <t>A*LNS</t>
  </si>
  <si>
    <t>A*LS</t>
  </si>
  <si>
    <t>PG</t>
  </si>
  <si>
    <t>T</t>
  </si>
  <si>
    <t>Sci</t>
  </si>
  <si>
    <t>Exp</t>
  </si>
  <si>
    <t>TTot</t>
  </si>
  <si>
    <t>PGs</t>
  </si>
  <si>
    <t>Ttot</t>
  </si>
  <si>
    <t>employed</t>
  </si>
  <si>
    <t>(paid?, on books?)</t>
  </si>
  <si>
    <t>Doctoral</t>
  </si>
  <si>
    <t>on books: 6507</t>
  </si>
  <si>
    <t>Doctoral granted/yr</t>
  </si>
  <si>
    <t>all</t>
  </si>
  <si>
    <t>RC only</t>
  </si>
  <si>
    <t>all sources</t>
  </si>
  <si>
    <t>total expenditure £M</t>
  </si>
  <si>
    <t xml:space="preserve">RAE2008: </t>
  </si>
  <si>
    <t>£k/HE academic (catA)</t>
  </si>
  <si>
    <t>funds</t>
  </si>
  <si>
    <t>totincPGs</t>
  </si>
  <si>
    <t>(awarded PhDs/yr)</t>
  </si>
  <si>
    <t>PGs/aca</t>
  </si>
  <si>
    <t>PhDs awarded/yr</t>
  </si>
  <si>
    <t>growth%</t>
  </si>
  <si>
    <t>FTE - A</t>
  </si>
  <si>
    <t>%RC</t>
  </si>
  <si>
    <t>fraction of scientists</t>
  </si>
  <si>
    <t>academics over time</t>
  </si>
  <si>
    <t>income in different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</si>
</sst>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1" applyFont="1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1" fontId="0" fillId="0" borderId="0" xfId="0" applyNumberFormat="1"/>
    <xf numFmtId="165" fontId="0" fillId="0" borderId="0" xfId="2" applyNumberFormat="1" applyFont="1"/>
    <xf numFmtId="165" fontId="3" fillId="0" borderId="0" xfId="2" applyNumberFormat="1" applyFont="1"/>
    <xf numFmtId="165" fontId="0" fillId="0" borderId="0" xfId="1" applyNumberFormat="1" applyFont="1"/>
    <xf numFmtId="165" fontId="2" fillId="0" borderId="0" xfId="2" applyNumberFormat="1" applyFont="1"/>
    <xf numFmtId="165" fontId="3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3" fillId="0" borderId="0" xfId="0" applyNumberFormat="1" applyFont="1"/>
    <xf numFmtId="0" fontId="0" fillId="0" borderId="0" xfId="0" applyFont="1"/>
    <xf numFmtId="1" fontId="0" fillId="0" borderId="0" xfId="2" applyNumberFormat="1" applyFont="1"/>
    <xf numFmtId="0" fontId="0" fillId="0" borderId="0" xfId="0" quotePrefix="1"/>
    <xf numFmtId="0" fontId="0" fillId="0" borderId="0" xfId="0" applyAlignment="1">
      <alignment horizontal="right"/>
    </xf>
    <xf numFmtId="2" fontId="0" fillId="0" borderId="0" xfId="1" applyNumberFormat="1" applyFont="1"/>
    <xf numFmtId="0" fontId="3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Physics staff</c:v>
          </c:tx>
          <c:marker>
            <c:symbol val="none"/>
          </c:marker>
          <c:cat>
            <c:numRef>
              <c:f>'RAE data'!$A$4:$A$7</c:f>
              <c:numCache>
                <c:formatCode>General</c:formatCode>
                <c:ptCount val="4"/>
                <c:pt idx="0">
                  <c:v>1992</c:v>
                </c:pt>
                <c:pt idx="1">
                  <c:v>1996</c:v>
                </c:pt>
                <c:pt idx="2">
                  <c:v>2001</c:v>
                </c:pt>
                <c:pt idx="3">
                  <c:v>2008</c:v>
                </c:pt>
              </c:numCache>
            </c:numRef>
          </c:cat>
          <c:val>
            <c:numRef>
              <c:f>'RAE data'!$B$4:$B$7</c:f>
              <c:numCache>
                <c:formatCode>General</c:formatCode>
                <c:ptCount val="4"/>
                <c:pt idx="0">
                  <c:v>1533</c:v>
                </c:pt>
                <c:pt idx="1">
                  <c:v>1515</c:v>
                </c:pt>
                <c:pt idx="2">
                  <c:v>1607</c:v>
                </c:pt>
                <c:pt idx="3">
                  <c:v>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7-4AD8-8DE6-6BF1D0731B80}"/>
            </c:ext>
          </c:extLst>
        </c:ser>
        <c:ser>
          <c:idx val="0"/>
          <c:order val="1"/>
          <c:tx>
            <c:v>Chemistry staff</c:v>
          </c:tx>
          <c:marker>
            <c:symbol val="none"/>
          </c:marker>
          <c:cat>
            <c:numRef>
              <c:f>'RAE data'!$A$4:$A$7</c:f>
              <c:numCache>
                <c:formatCode>General</c:formatCode>
                <c:ptCount val="4"/>
                <c:pt idx="0">
                  <c:v>1992</c:v>
                </c:pt>
                <c:pt idx="1">
                  <c:v>1996</c:v>
                </c:pt>
                <c:pt idx="2">
                  <c:v>2001</c:v>
                </c:pt>
                <c:pt idx="3">
                  <c:v>2008</c:v>
                </c:pt>
              </c:numCache>
            </c:numRef>
          </c:cat>
          <c:val>
            <c:numRef>
              <c:f>'RAE data'!$F$4:$F$7</c:f>
              <c:numCache>
                <c:formatCode>General</c:formatCode>
                <c:ptCount val="4"/>
                <c:pt idx="0">
                  <c:v>1389</c:v>
                </c:pt>
                <c:pt idx="1">
                  <c:v>1364</c:v>
                </c:pt>
                <c:pt idx="2">
                  <c:v>1238</c:v>
                </c:pt>
                <c:pt idx="3">
                  <c:v>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7-4AD8-8DE6-6BF1D0731B80}"/>
            </c:ext>
          </c:extLst>
        </c:ser>
        <c:ser>
          <c:idx val="2"/>
          <c:order val="2"/>
          <c:tx>
            <c:v>Physics PDRAs</c:v>
          </c:tx>
          <c:marker>
            <c:symbol val="none"/>
          </c:marker>
          <c:val>
            <c:numRef>
              <c:f>'RAE data'!$C$4:$C$7</c:f>
              <c:numCache>
                <c:formatCode>General</c:formatCode>
                <c:ptCount val="4"/>
                <c:pt idx="0">
                  <c:v>1077</c:v>
                </c:pt>
                <c:pt idx="1">
                  <c:v>1260</c:v>
                </c:pt>
                <c:pt idx="2">
                  <c:v>1236</c:v>
                </c:pt>
                <c:pt idx="3">
                  <c:v>1626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7-4AD8-8DE6-6BF1D0731B80}"/>
            </c:ext>
          </c:extLst>
        </c:ser>
        <c:ser>
          <c:idx val="3"/>
          <c:order val="3"/>
          <c:tx>
            <c:v>Chemistry PDRAs</c:v>
          </c:tx>
          <c:marker>
            <c:symbol val="none"/>
          </c:marker>
          <c:val>
            <c:numRef>
              <c:f>'RAE data'!$G$4:$G$7</c:f>
              <c:numCache>
                <c:formatCode>General</c:formatCode>
                <c:ptCount val="4"/>
                <c:pt idx="0">
                  <c:v>921</c:v>
                </c:pt>
                <c:pt idx="1">
                  <c:v>1152</c:v>
                </c:pt>
                <c:pt idx="2">
                  <c:v>1341</c:v>
                </c:pt>
                <c:pt idx="3">
                  <c:v>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7-4AD8-8DE6-6BF1D0731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747008"/>
        <c:axId val="150748544"/>
      </c:lineChart>
      <c:catAx>
        <c:axId val="1507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748544"/>
        <c:crosses val="autoZero"/>
        <c:auto val="1"/>
        <c:lblAlgn val="ctr"/>
        <c:lblOffset val="100"/>
        <c:noMultiLvlLbl val="0"/>
      </c:catAx>
      <c:valAx>
        <c:axId val="150748544"/>
        <c:scaling>
          <c:orientation val="minMax"/>
          <c:max val="1800"/>
          <c:min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74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'RAE data'!$B$19</c:f>
              <c:strCache>
                <c:ptCount val="1"/>
                <c:pt idx="0">
                  <c:v>£M income</c:v>
                </c:pt>
              </c:strCache>
            </c:strRef>
          </c:tx>
          <c:marker>
            <c:symbol val="none"/>
          </c:marker>
          <c:cat>
            <c:numRef>
              <c:f>'RAE data'!$A$21:$A$26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A-4FF0-A2F9-E8FA9896BD00}"/>
            </c:ext>
          </c:extLst>
        </c:ser>
        <c:ser>
          <c:idx val="1"/>
          <c:order val="1"/>
          <c:tx>
            <c:strRef>
              <c:f>'RAE data'!$B$20</c:f>
              <c:strCache>
                <c:ptCount val="1"/>
                <c:pt idx="0">
                  <c:v>Phy</c:v>
                </c:pt>
              </c:strCache>
            </c:strRef>
          </c:tx>
          <c:marker>
            <c:symbol val="none"/>
          </c:marker>
          <c:cat>
            <c:numRef>
              <c:f>'RAE data'!$A$21:$A$26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'RAE data'!$B$21:$B$26</c:f>
              <c:numCache>
                <c:formatCode>General</c:formatCode>
                <c:ptCount val="6"/>
                <c:pt idx="0">
                  <c:v>259.54500000000002</c:v>
                </c:pt>
                <c:pt idx="1">
                  <c:v>293.37200000000001</c:v>
                </c:pt>
                <c:pt idx="2">
                  <c:v>308.11500000000001</c:v>
                </c:pt>
                <c:pt idx="3">
                  <c:v>322.71800000000002</c:v>
                </c:pt>
                <c:pt idx="4">
                  <c:v>345.58699999999999</c:v>
                </c:pt>
                <c:pt idx="5">
                  <c:v>304.45999999999998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A-4FF0-A2F9-E8FA9896BD00}"/>
            </c:ext>
          </c:extLst>
        </c:ser>
        <c:ser>
          <c:idx val="2"/>
          <c:order val="2"/>
          <c:tx>
            <c:strRef>
              <c:f>'RAE data'!$C$20</c:f>
              <c:strCache>
                <c:ptCount val="1"/>
                <c:pt idx="0">
                  <c:v>Chem</c:v>
                </c:pt>
              </c:strCache>
            </c:strRef>
          </c:tx>
          <c:marker>
            <c:symbol val="none"/>
          </c:marker>
          <c:cat>
            <c:numRef>
              <c:f>'RAE data'!$A$21:$A$26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'RAE data'!$C$21:$C$26</c:f>
              <c:numCache>
                <c:formatCode>General</c:formatCode>
                <c:ptCount val="6"/>
                <c:pt idx="0">
                  <c:v>126.928</c:v>
                </c:pt>
                <c:pt idx="1">
                  <c:v>110.245</c:v>
                </c:pt>
                <c:pt idx="2">
                  <c:v>114.051</c:v>
                </c:pt>
                <c:pt idx="3">
                  <c:v>120.038</c:v>
                </c:pt>
                <c:pt idx="4">
                  <c:v>142.08600000000001</c:v>
                </c:pt>
                <c:pt idx="5">
                  <c:v>145.69200000000001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A-4FF0-A2F9-E8FA9896BD00}"/>
            </c:ext>
          </c:extLst>
        </c:ser>
        <c:ser>
          <c:idx val="3"/>
          <c:order val="3"/>
          <c:tx>
            <c:strRef>
              <c:f>'RAE data'!$D$20</c:f>
              <c:strCache>
                <c:ptCount val="1"/>
                <c:pt idx="0">
                  <c:v>EE</c:v>
                </c:pt>
              </c:strCache>
            </c:strRef>
          </c:tx>
          <c:marker>
            <c:symbol val="none"/>
          </c:marker>
          <c:cat>
            <c:numRef>
              <c:f>'RAE data'!$A$21:$A$26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'RAE data'!$D$21:$D$26</c:f>
              <c:numCache>
                <c:formatCode>General</c:formatCode>
                <c:ptCount val="6"/>
                <c:pt idx="0">
                  <c:v>64.887</c:v>
                </c:pt>
                <c:pt idx="1">
                  <c:v>65.949799999999996</c:v>
                </c:pt>
                <c:pt idx="2">
                  <c:v>77.950500000000005</c:v>
                </c:pt>
                <c:pt idx="3">
                  <c:v>82.267700000000005</c:v>
                </c:pt>
                <c:pt idx="4">
                  <c:v>84.400899999999993</c:v>
                </c:pt>
                <c:pt idx="5">
                  <c:v>92.6708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BA-4FF0-A2F9-E8FA9896B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771200"/>
        <c:axId val="150772736"/>
      </c:lineChart>
      <c:catAx>
        <c:axId val="1507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772736"/>
        <c:crosses val="autoZero"/>
        <c:auto val="1"/>
        <c:lblAlgn val="ctr"/>
        <c:lblOffset val="100"/>
        <c:noMultiLvlLbl val="0"/>
      </c:catAx>
      <c:valAx>
        <c:axId val="15077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77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565150</xdr:colOff>
      <xdr:row>2</xdr:row>
      <xdr:rowOff>60325</xdr:rowOff>
    </xdr:from>
    <xdr:to>
      <xdr:col>18</xdr:col>
      <xdr:colOff>387350</xdr:colOff>
      <xdr:row>16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19</xdr:row>
      <xdr:rowOff>123825</xdr:rowOff>
    </xdr:from>
    <xdr:to>
      <xdr:col>18</xdr:col>
      <xdr:colOff>266700</xdr:colOff>
      <xdr:row>34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2"/>
  <sheetViews>
    <sheetView tabSelected="1" workbookViewId="0">
      <selection activeCell="C52" sqref="C52"/>
    </sheetView>
  </sheetViews>
  <sheetFormatPr defaultRowHeight="14.5" x14ac:dyDescent="0.35"/>
  <cols>
    <col min="1" max="1" width="12" customWidth="1"/>
    <col min="2" max="2" width="11" customWidth="1"/>
    <col min="3" max="3" width="10.54296875" bestFit="1" customWidth="1"/>
    <col min="4" max="4" width="10.7265625" bestFit="1" customWidth="1"/>
    <col min="5" max="5" width="10.54296875" bestFit="1" customWidth="1"/>
    <col min="10" max="10" width="10.54296875" bestFit="1" customWidth="1"/>
    <col min="12" max="12" width="9.1796875" customWidth="1"/>
  </cols>
  <sheetData>
    <row r="2" spans="1:8" x14ac:dyDescent="0.35">
      <c r="A2" s="2" t="s">
        <v>98</v>
      </c>
      <c r="B2" t="s">
        <v>0</v>
      </c>
      <c r="F2" t="s">
        <v>3</v>
      </c>
    </row>
    <row r="3" spans="1:8" x14ac:dyDescent="0.35">
      <c r="A3" t="s">
        <v>7</v>
      </c>
      <c r="B3" t="s">
        <v>2</v>
      </c>
      <c r="C3" t="s">
        <v>1</v>
      </c>
      <c r="D3" t="s">
        <v>4</v>
      </c>
      <c r="F3" t="s">
        <v>2</v>
      </c>
      <c r="G3" t="s">
        <v>1</v>
      </c>
      <c r="H3" t="s">
        <v>4</v>
      </c>
    </row>
    <row r="4" spans="1:8" x14ac:dyDescent="0.35">
      <c r="A4">
        <v>1992</v>
      </c>
      <c r="B4">
        <v>1533</v>
      </c>
      <c r="C4">
        <v>1077</v>
      </c>
      <c r="D4">
        <v>21</v>
      </c>
      <c r="F4">
        <v>1389</v>
      </c>
      <c r="G4">
        <v>921</v>
      </c>
      <c r="H4">
        <v>20</v>
      </c>
    </row>
    <row r="5" spans="1:8" x14ac:dyDescent="0.35">
      <c r="A5">
        <v>1996</v>
      </c>
      <c r="B5">
        <v>1515</v>
      </c>
      <c r="C5">
        <v>1260</v>
      </c>
      <c r="D5">
        <v>19</v>
      </c>
      <c r="F5">
        <v>1364</v>
      </c>
      <c r="G5">
        <v>1152</v>
      </c>
      <c r="H5">
        <v>18</v>
      </c>
    </row>
    <row r="6" spans="1:8" x14ac:dyDescent="0.35">
      <c r="A6">
        <v>2001</v>
      </c>
      <c r="B6">
        <v>1607</v>
      </c>
      <c r="C6">
        <v>1236</v>
      </c>
      <c r="D6">
        <v>19</v>
      </c>
      <c r="F6">
        <v>1238</v>
      </c>
      <c r="G6">
        <v>1341</v>
      </c>
    </row>
    <row r="7" spans="1:8" x14ac:dyDescent="0.35">
      <c r="A7">
        <v>2008</v>
      </c>
      <c r="B7">
        <v>1731</v>
      </c>
      <c r="C7">
        <v>1626</v>
      </c>
      <c r="D7">
        <v>19</v>
      </c>
      <c r="F7">
        <v>1171</v>
      </c>
      <c r="G7">
        <v>1471</v>
      </c>
    </row>
    <row r="15" spans="1:8" x14ac:dyDescent="0.35">
      <c r="A15" t="s">
        <v>5</v>
      </c>
      <c r="B15" t="s">
        <v>6</v>
      </c>
    </row>
    <row r="16" spans="1:8" x14ac:dyDescent="0.35">
      <c r="B16" t="s">
        <v>2</v>
      </c>
      <c r="C16" t="s">
        <v>1</v>
      </c>
      <c r="F16" t="s">
        <v>2</v>
      </c>
      <c r="G16" t="s">
        <v>1</v>
      </c>
    </row>
    <row r="17" spans="1:10" x14ac:dyDescent="0.35">
      <c r="A17" t="s">
        <v>8</v>
      </c>
      <c r="B17" s="1">
        <f>B7/B4-1</f>
        <v>0.12915851272015666</v>
      </c>
      <c r="C17" s="1">
        <f>C7/C4-1</f>
        <v>0.50974930362116999</v>
      </c>
      <c r="F17" s="1">
        <f>F7/F4-1</f>
        <v>-0.1569474442044636</v>
      </c>
      <c r="G17" s="1">
        <f>G7/G4-1</f>
        <v>0.59717698154180243</v>
      </c>
    </row>
    <row r="19" spans="1:10" x14ac:dyDescent="0.35">
      <c r="A19" s="2" t="s">
        <v>99</v>
      </c>
      <c r="B19" t="s">
        <v>9</v>
      </c>
    </row>
    <row r="20" spans="1:10" x14ac:dyDescent="0.35">
      <c r="A20" t="s">
        <v>13</v>
      </c>
      <c r="B20" t="s">
        <v>12</v>
      </c>
      <c r="C20" t="s">
        <v>11</v>
      </c>
      <c r="D20" t="s">
        <v>10</v>
      </c>
      <c r="E20" t="s">
        <v>14</v>
      </c>
      <c r="F20" t="s">
        <v>15</v>
      </c>
      <c r="G20" t="s">
        <v>16</v>
      </c>
      <c r="H20" t="s">
        <v>17</v>
      </c>
      <c r="I20" t="s">
        <v>18</v>
      </c>
      <c r="J20" t="s">
        <v>27</v>
      </c>
    </row>
    <row r="21" spans="1:10" x14ac:dyDescent="0.35">
      <c r="A21">
        <v>2002</v>
      </c>
      <c r="B21">
        <v>259.54500000000002</v>
      </c>
      <c r="C21">
        <v>126.928</v>
      </c>
      <c r="D21">
        <v>64.887</v>
      </c>
      <c r="E21">
        <v>38.147599999999997</v>
      </c>
      <c r="F21">
        <v>327.68099999999998</v>
      </c>
      <c r="G21">
        <v>85.627399999999994</v>
      </c>
      <c r="H21">
        <v>4.71624</v>
      </c>
      <c r="I21">
        <v>17.456600000000002</v>
      </c>
      <c r="J21">
        <v>94.664400000000001</v>
      </c>
    </row>
    <row r="22" spans="1:10" x14ac:dyDescent="0.35">
      <c r="A22">
        <v>2003</v>
      </c>
      <c r="B22">
        <v>293.37200000000001</v>
      </c>
      <c r="C22">
        <v>110.245</v>
      </c>
      <c r="D22">
        <v>65.949799999999996</v>
      </c>
      <c r="E22">
        <v>38.645000000000003</v>
      </c>
      <c r="F22">
        <v>361.56</v>
      </c>
      <c r="G22">
        <v>79.4161</v>
      </c>
      <c r="H22">
        <v>5.8271800000000002</v>
      </c>
      <c r="I22">
        <v>14.873900000000001</v>
      </c>
      <c r="J22">
        <v>98.587800000000001</v>
      </c>
    </row>
    <row r="23" spans="1:10" x14ac:dyDescent="0.35">
      <c r="A23">
        <v>2004</v>
      </c>
      <c r="B23">
        <v>308.11500000000001</v>
      </c>
      <c r="C23">
        <v>114.051</v>
      </c>
      <c r="D23">
        <v>77.950500000000005</v>
      </c>
      <c r="E23">
        <v>41.309899999999999</v>
      </c>
      <c r="F23">
        <v>356.77300000000002</v>
      </c>
      <c r="G23">
        <v>81.462900000000005</v>
      </c>
      <c r="H23">
        <v>5.7218299999999997</v>
      </c>
      <c r="I23">
        <v>14.5025</v>
      </c>
      <c r="J23">
        <v>105.76600000000001</v>
      </c>
    </row>
    <row r="24" spans="1:10" x14ac:dyDescent="0.35">
      <c r="A24">
        <v>2005</v>
      </c>
      <c r="B24">
        <v>322.71800000000002</v>
      </c>
      <c r="C24">
        <v>120.038</v>
      </c>
      <c r="D24">
        <v>82.267700000000005</v>
      </c>
      <c r="E24">
        <v>39.0657</v>
      </c>
      <c r="F24">
        <v>368.07799999999997</v>
      </c>
      <c r="G24">
        <v>88.357699999999994</v>
      </c>
      <c r="H24">
        <v>6.0929399999999996</v>
      </c>
      <c r="I24">
        <v>15.5617</v>
      </c>
      <c r="J24">
        <v>116.515</v>
      </c>
    </row>
    <row r="25" spans="1:10" x14ac:dyDescent="0.35">
      <c r="A25">
        <v>2006</v>
      </c>
      <c r="B25">
        <v>345.58699999999999</v>
      </c>
      <c r="C25">
        <v>142.08600000000001</v>
      </c>
      <c r="D25">
        <v>84.400899999999993</v>
      </c>
      <c r="E25">
        <v>40.609000000000002</v>
      </c>
      <c r="F25">
        <v>398.26299999999998</v>
      </c>
      <c r="G25">
        <v>94.078699999999998</v>
      </c>
      <c r="H25">
        <v>7.4477799999999998</v>
      </c>
      <c r="I25">
        <v>20.414400000000001</v>
      </c>
      <c r="J25">
        <v>124.075</v>
      </c>
    </row>
    <row r="26" spans="1:10" x14ac:dyDescent="0.35">
      <c r="A26">
        <v>2007</v>
      </c>
      <c r="B26">
        <v>304.45999999999998</v>
      </c>
      <c r="C26">
        <v>145.69200000000001</v>
      </c>
      <c r="D26">
        <v>92.6708</v>
      </c>
      <c r="E26">
        <v>49.488799999999998</v>
      </c>
      <c r="F26">
        <v>403.95499999999998</v>
      </c>
      <c r="G26">
        <v>95.648499999999999</v>
      </c>
      <c r="H26">
        <v>9.0246600000000008</v>
      </c>
      <c r="I26">
        <v>23.791899999999998</v>
      </c>
      <c r="J26">
        <v>122.249</v>
      </c>
    </row>
    <row r="27" spans="1:10" x14ac:dyDescent="0.35">
      <c r="A27" t="s">
        <v>19</v>
      </c>
      <c r="C27" t="s">
        <v>20</v>
      </c>
      <c r="D27" t="s">
        <v>21</v>
      </c>
      <c r="E27" t="s">
        <v>22</v>
      </c>
      <c r="F27" t="s">
        <v>23</v>
      </c>
      <c r="G27" t="s">
        <v>24</v>
      </c>
      <c r="H27" t="s">
        <v>25</v>
      </c>
      <c r="I27" t="s">
        <v>26</v>
      </c>
    </row>
    <row r="28" spans="1:10" x14ac:dyDescent="0.35">
      <c r="A28">
        <v>2002</v>
      </c>
      <c r="B28">
        <v>227.113</v>
      </c>
      <c r="C28">
        <v>66.058199999999999</v>
      </c>
      <c r="D28">
        <v>32.182099999999998</v>
      </c>
      <c r="E28">
        <v>21.537500000000001</v>
      </c>
      <c r="F28">
        <v>129.87299999999999</v>
      </c>
      <c r="G28">
        <v>38.6389</v>
      </c>
      <c r="H28">
        <v>2.8183099999999999</v>
      </c>
      <c r="I28">
        <v>10.531000000000001</v>
      </c>
      <c r="J28">
        <v>37.791600000000003</v>
      </c>
    </row>
    <row r="29" spans="1:10" x14ac:dyDescent="0.35">
      <c r="A29">
        <v>2003</v>
      </c>
      <c r="B29">
        <v>254.614</v>
      </c>
      <c r="C29">
        <v>64.023099999999999</v>
      </c>
      <c r="D29">
        <v>31.8081</v>
      </c>
      <c r="E29">
        <v>21.108000000000001</v>
      </c>
      <c r="F29">
        <v>141.86600000000001</v>
      </c>
      <c r="G29">
        <v>37.807899999999997</v>
      </c>
      <c r="H29">
        <v>4.0107400000000002</v>
      </c>
      <c r="I29">
        <v>9.2982499999999995</v>
      </c>
      <c r="J29">
        <v>39.2151</v>
      </c>
    </row>
    <row r="30" spans="1:10" x14ac:dyDescent="0.35">
      <c r="A30">
        <v>2004</v>
      </c>
      <c r="B30">
        <v>266.29399999999998</v>
      </c>
      <c r="C30">
        <v>68.109700000000004</v>
      </c>
      <c r="D30">
        <v>33.8904</v>
      </c>
      <c r="E30">
        <v>21.215599999999998</v>
      </c>
      <c r="F30">
        <v>142.035</v>
      </c>
      <c r="G30">
        <v>44.501399999999997</v>
      </c>
      <c r="H30">
        <v>4.0539399999999999</v>
      </c>
      <c r="I30">
        <v>9.3148800000000005</v>
      </c>
      <c r="J30">
        <v>38.119100000000003</v>
      </c>
    </row>
    <row r="31" spans="1:10" x14ac:dyDescent="0.35">
      <c r="A31">
        <v>2005</v>
      </c>
      <c r="B31">
        <v>284.52300000000002</v>
      </c>
      <c r="C31">
        <v>77.560699999999997</v>
      </c>
      <c r="D31">
        <v>36.157299999999999</v>
      </c>
      <c r="E31">
        <v>20.078499999999998</v>
      </c>
      <c r="F31">
        <v>155.34100000000001</v>
      </c>
      <c r="G31">
        <v>50.968899999999998</v>
      </c>
      <c r="H31">
        <v>4.3572100000000002</v>
      </c>
      <c r="I31">
        <v>11.343</v>
      </c>
      <c r="J31">
        <v>39.883499999999998</v>
      </c>
    </row>
    <row r="32" spans="1:10" x14ac:dyDescent="0.35">
      <c r="A32">
        <v>2006</v>
      </c>
      <c r="B32">
        <v>311.76799999999997</v>
      </c>
      <c r="C32">
        <v>96.676400000000001</v>
      </c>
      <c r="D32">
        <v>40.611899999999999</v>
      </c>
      <c r="E32">
        <v>19.340399999999999</v>
      </c>
      <c r="F32">
        <v>181.61600000000001</v>
      </c>
      <c r="G32">
        <v>58.024500000000003</v>
      </c>
      <c r="H32">
        <v>4.7399199999999997</v>
      </c>
      <c r="I32">
        <v>14.6599</v>
      </c>
      <c r="J32">
        <v>42.572499999999998</v>
      </c>
    </row>
    <row r="33" spans="1:18" x14ac:dyDescent="0.35">
      <c r="A33">
        <v>2007</v>
      </c>
      <c r="B33">
        <v>266.80099999999999</v>
      </c>
      <c r="C33">
        <v>93.937700000000007</v>
      </c>
      <c r="D33">
        <v>42.960599999999999</v>
      </c>
      <c r="E33">
        <v>21.3536</v>
      </c>
      <c r="F33">
        <v>176.369</v>
      </c>
      <c r="G33">
        <v>54.534300000000002</v>
      </c>
      <c r="H33">
        <v>6.7057599999999997</v>
      </c>
      <c r="I33">
        <v>17.277000000000001</v>
      </c>
      <c r="J33">
        <v>42.7684</v>
      </c>
    </row>
    <row r="35" spans="1:18" x14ac:dyDescent="0.35">
      <c r="A35" s="2" t="s">
        <v>29</v>
      </c>
    </row>
    <row r="36" spans="1:18" x14ac:dyDescent="0.35">
      <c r="A36" t="s">
        <v>28</v>
      </c>
      <c r="B36" t="s">
        <v>95</v>
      </c>
      <c r="C36" t="s">
        <v>36</v>
      </c>
      <c r="D36" t="s">
        <v>44</v>
      </c>
      <c r="E36" t="s">
        <v>45</v>
      </c>
      <c r="F36" t="s">
        <v>46</v>
      </c>
      <c r="G36" t="s">
        <v>47</v>
      </c>
      <c r="H36" t="s">
        <v>48</v>
      </c>
      <c r="J36" t="s">
        <v>38</v>
      </c>
      <c r="L36" t="s">
        <v>39</v>
      </c>
      <c r="M36" t="s">
        <v>93</v>
      </c>
      <c r="N36" t="s">
        <v>92</v>
      </c>
      <c r="O36" t="s">
        <v>49</v>
      </c>
      <c r="P36" t="s">
        <v>54</v>
      </c>
      <c r="Q36" t="s">
        <v>34</v>
      </c>
    </row>
    <row r="37" spans="1:18" x14ac:dyDescent="0.35">
      <c r="A37" t="s">
        <v>30</v>
      </c>
      <c r="B37" s="6">
        <v>6237.5</v>
      </c>
      <c r="C37" s="1">
        <f>B37/$B$42</f>
        <v>0.11919009209787364</v>
      </c>
      <c r="D37">
        <v>6405</v>
      </c>
      <c r="E37">
        <v>1308</v>
      </c>
      <c r="F37">
        <v>263</v>
      </c>
      <c r="G37">
        <v>26</v>
      </c>
      <c r="H37">
        <f>SUM(D37:G37)</f>
        <v>8002</v>
      </c>
      <c r="I37" s="1">
        <f>H37/$H$42</f>
        <v>0.11641304664086823</v>
      </c>
      <c r="J37" s="6">
        <v>4647.3500000000004</v>
      </c>
      <c r="K37" s="1">
        <f>J37/$J$42</f>
        <v>0.16706827857858503</v>
      </c>
      <c r="L37" s="3">
        <f>J37/D37</f>
        <v>0.72558157689305236</v>
      </c>
      <c r="M37">
        <v>2135.2800000000002</v>
      </c>
      <c r="N37" s="4">
        <f>M37*3.5/D37</f>
        <v>1.1668196721311477</v>
      </c>
      <c r="O37" s="1">
        <f t="shared" ref="O37:O42" si="0">D37/H37</f>
        <v>0.8004248937765559</v>
      </c>
      <c r="P37" s="6">
        <v>1561.5</v>
      </c>
      <c r="Q37" s="6">
        <v>431.37</v>
      </c>
    </row>
    <row r="38" spans="1:18" x14ac:dyDescent="0.35">
      <c r="A38" t="s">
        <v>31</v>
      </c>
      <c r="B38" s="6">
        <v>3949.78</v>
      </c>
      <c r="C38" s="1">
        <f>B38/$B$42</f>
        <v>7.5474892499613533E-2</v>
      </c>
      <c r="D38">
        <v>4031</v>
      </c>
      <c r="E38">
        <v>800</v>
      </c>
      <c r="F38">
        <v>107</v>
      </c>
      <c r="G38">
        <v>41</v>
      </c>
      <c r="H38">
        <f t="shared" ref="H38:H42" si="1">SUM(D38:G38)</f>
        <v>4979</v>
      </c>
      <c r="I38" s="1">
        <f t="shared" ref="I38:I41" si="2">H38/$H$42</f>
        <v>7.243446128778841E-2</v>
      </c>
      <c r="J38" s="6">
        <v>4966.83</v>
      </c>
      <c r="K38" s="1">
        <f t="shared" ref="K38:K41" si="3">J38/$J$42</f>
        <v>0.17855331276802339</v>
      </c>
      <c r="L38" s="3">
        <f t="shared" ref="L38:L41" si="4">J38/D38</f>
        <v>1.232158273381295</v>
      </c>
      <c r="M38">
        <v>1504.36</v>
      </c>
      <c r="N38" s="4">
        <f t="shared" ref="N38:N42" si="5">M38*3.5/D38</f>
        <v>1.3061920119077151</v>
      </c>
      <c r="O38" s="1">
        <f t="shared" si="0"/>
        <v>0.80960032134966864</v>
      </c>
      <c r="P38" s="6">
        <v>2279.66</v>
      </c>
      <c r="Q38" s="6">
        <v>384.45</v>
      </c>
    </row>
    <row r="39" spans="1:18" x14ac:dyDescent="0.35">
      <c r="A39" t="s">
        <v>32</v>
      </c>
      <c r="B39" s="6">
        <v>8479.99</v>
      </c>
      <c r="C39" s="1">
        <f>B39/$B$42</f>
        <v>0.16204100827078918</v>
      </c>
      <c r="D39">
        <v>8940</v>
      </c>
      <c r="E39">
        <v>1326</v>
      </c>
      <c r="F39">
        <v>693</v>
      </c>
      <c r="G39">
        <v>34</v>
      </c>
      <c r="H39">
        <f t="shared" si="1"/>
        <v>10993</v>
      </c>
      <c r="I39" s="1">
        <f t="shared" si="2"/>
        <v>0.15992609619133522</v>
      </c>
      <c r="J39" s="6">
        <v>8929.23</v>
      </c>
      <c r="K39" s="1">
        <f t="shared" si="3"/>
        <v>0.32099822159558861</v>
      </c>
      <c r="L39" s="3">
        <f t="shared" si="4"/>
        <v>0.99879530201342281</v>
      </c>
      <c r="M39">
        <v>1960.7</v>
      </c>
      <c r="N39" s="4">
        <f t="shared" si="5"/>
        <v>0.76761185682326616</v>
      </c>
      <c r="O39" s="1">
        <f t="shared" si="0"/>
        <v>0.81324479214045298</v>
      </c>
      <c r="P39" s="6">
        <v>2823.09</v>
      </c>
      <c r="Q39" s="6">
        <v>1939</v>
      </c>
    </row>
    <row r="40" spans="1:18" x14ac:dyDescent="0.35">
      <c r="A40" t="s">
        <v>33</v>
      </c>
      <c r="B40" s="6">
        <v>5921.7</v>
      </c>
      <c r="C40" s="1">
        <f>B40/$B$42</f>
        <v>0.1131555861123813</v>
      </c>
      <c r="D40">
        <v>6111</v>
      </c>
      <c r="E40">
        <v>1045</v>
      </c>
      <c r="F40">
        <v>141</v>
      </c>
      <c r="G40">
        <v>14</v>
      </c>
      <c r="H40">
        <f t="shared" si="1"/>
        <v>7311</v>
      </c>
      <c r="I40" s="1">
        <f t="shared" si="2"/>
        <v>0.10636038290319764</v>
      </c>
      <c r="J40" s="6">
        <v>5034.88</v>
      </c>
      <c r="K40" s="1">
        <f t="shared" si="3"/>
        <v>0.18099965237172716</v>
      </c>
      <c r="L40" s="3">
        <f t="shared" si="4"/>
        <v>0.82390443462608409</v>
      </c>
      <c r="M40">
        <v>2151.4299999999998</v>
      </c>
      <c r="N40" s="4">
        <f t="shared" si="5"/>
        <v>1.232205040091638</v>
      </c>
      <c r="O40" s="1">
        <f t="shared" si="0"/>
        <v>0.83586376692654907</v>
      </c>
      <c r="P40" s="6">
        <v>1334.81</v>
      </c>
      <c r="Q40" s="6">
        <v>527.80999999999995</v>
      </c>
    </row>
    <row r="41" spans="1:18" x14ac:dyDescent="0.35">
      <c r="A41" t="s">
        <v>34</v>
      </c>
      <c r="B41" s="9">
        <v>27743.4</v>
      </c>
      <c r="C41" s="1">
        <f>B41/$B$42</f>
        <v>0.53013842101934228</v>
      </c>
      <c r="D41">
        <v>29678</v>
      </c>
      <c r="E41">
        <v>6568</v>
      </c>
      <c r="F41">
        <v>1078</v>
      </c>
      <c r="G41">
        <v>129</v>
      </c>
      <c r="H41">
        <f t="shared" si="1"/>
        <v>37453</v>
      </c>
      <c r="I41" s="1">
        <f t="shared" si="2"/>
        <v>0.54486601297681048</v>
      </c>
      <c r="J41" s="6">
        <v>4238.78</v>
      </c>
      <c r="K41" s="1">
        <f t="shared" si="3"/>
        <v>0.15238053468607585</v>
      </c>
      <c r="L41" s="3">
        <f t="shared" si="4"/>
        <v>0.14282566210661096</v>
      </c>
      <c r="M41">
        <v>4905.41</v>
      </c>
      <c r="N41" s="4">
        <f t="shared" si="5"/>
        <v>0.57850714333849984</v>
      </c>
      <c r="O41" s="1">
        <f t="shared" si="0"/>
        <v>0.79240648279176573</v>
      </c>
      <c r="P41" s="6">
        <v>672.91</v>
      </c>
      <c r="Q41" s="6">
        <v>1091.8800000000001</v>
      </c>
    </row>
    <row r="42" spans="1:18" x14ac:dyDescent="0.35">
      <c r="A42" s="2" t="s">
        <v>35</v>
      </c>
      <c r="B42" s="7">
        <f>SUM(B37:B41)</f>
        <v>52332.37</v>
      </c>
      <c r="C42" s="18"/>
      <c r="D42">
        <f>SUM(D37:D41)</f>
        <v>55165</v>
      </c>
      <c r="E42">
        <f>SUM(E37:E41)</f>
        <v>11047</v>
      </c>
      <c r="F42">
        <f>SUM(F37:F41)</f>
        <v>2282</v>
      </c>
      <c r="G42">
        <v>244</v>
      </c>
      <c r="H42" s="2">
        <f t="shared" si="1"/>
        <v>68738</v>
      </c>
      <c r="J42" s="6">
        <f>SUM(J37:J41)</f>
        <v>27817.07</v>
      </c>
      <c r="L42" s="3">
        <f>J42/D42</f>
        <v>0.50425215263301004</v>
      </c>
      <c r="M42">
        <v>12657.2</v>
      </c>
      <c r="N42" s="4">
        <f t="shared" si="5"/>
        <v>0.80304903471403977</v>
      </c>
      <c r="O42" s="1">
        <f t="shared" si="0"/>
        <v>0.80254007972300623</v>
      </c>
      <c r="P42" s="6">
        <v>8671.9699999999993</v>
      </c>
      <c r="Q42" s="6">
        <v>4374.51</v>
      </c>
      <c r="R42" s="13">
        <f>H42+J42+P42+Q42</f>
        <v>109601.55</v>
      </c>
    </row>
    <row r="44" spans="1:18" x14ac:dyDescent="0.35">
      <c r="B44" t="s">
        <v>37</v>
      </c>
    </row>
    <row r="45" spans="1:18" x14ac:dyDescent="0.35">
      <c r="H45" t="s">
        <v>78</v>
      </c>
    </row>
    <row r="46" spans="1:18" x14ac:dyDescent="0.35">
      <c r="A46" s="2" t="s">
        <v>41</v>
      </c>
      <c r="B46" t="s">
        <v>40</v>
      </c>
      <c r="D46" t="s">
        <v>42</v>
      </c>
      <c r="E46" t="s">
        <v>43</v>
      </c>
      <c r="F46" t="s">
        <v>49</v>
      </c>
      <c r="G46" t="s">
        <v>53</v>
      </c>
      <c r="H46" t="s">
        <v>71</v>
      </c>
      <c r="I46" t="s">
        <v>67</v>
      </c>
      <c r="J46" t="s">
        <v>68</v>
      </c>
      <c r="K46" t="s">
        <v>70</v>
      </c>
      <c r="L46" t="s">
        <v>69</v>
      </c>
      <c r="M46" t="s">
        <v>72</v>
      </c>
      <c r="N46" t="s">
        <v>73</v>
      </c>
      <c r="O46" t="s">
        <v>74</v>
      </c>
      <c r="P46" t="s">
        <v>34</v>
      </c>
      <c r="Q46" t="s">
        <v>75</v>
      </c>
      <c r="R46" t="s">
        <v>80</v>
      </c>
    </row>
    <row r="47" spans="1:18" x14ac:dyDescent="0.35">
      <c r="A47" t="s">
        <v>30</v>
      </c>
      <c r="B47" s="6">
        <v>5830.85</v>
      </c>
      <c r="C47" s="1">
        <f>B47/$B$52</f>
        <v>0.13648367256558455</v>
      </c>
      <c r="D47" s="6">
        <v>2031.58</v>
      </c>
      <c r="E47" s="8">
        <f>B47+D47</f>
        <v>7862.43</v>
      </c>
      <c r="F47" s="1">
        <f>B47/E47</f>
        <v>0.74160914628174757</v>
      </c>
      <c r="G47">
        <v>3835.4</v>
      </c>
      <c r="H47">
        <v>504.22</v>
      </c>
      <c r="I47">
        <v>147.6</v>
      </c>
      <c r="J47">
        <v>38.200000000000003</v>
      </c>
      <c r="K47">
        <v>124.6</v>
      </c>
      <c r="L47">
        <v>40.299999999999997</v>
      </c>
      <c r="M47">
        <v>1698.43</v>
      </c>
      <c r="N47">
        <v>98.44</v>
      </c>
      <c r="O47">
        <v>230.12</v>
      </c>
      <c r="P47">
        <v>460.95</v>
      </c>
      <c r="Q47" s="12">
        <f>E47+G47+SUM(I47:P47)</f>
        <v>14536.47</v>
      </c>
      <c r="R47">
        <v>2768.2</v>
      </c>
    </row>
    <row r="48" spans="1:18" x14ac:dyDescent="0.35">
      <c r="A48" t="s">
        <v>31</v>
      </c>
      <c r="B48" s="6">
        <v>3233.34</v>
      </c>
      <c r="C48" s="1">
        <f t="shared" ref="C48:C51" si="6">B48/$B$52</f>
        <v>7.5683325390501752E-2</v>
      </c>
      <c r="D48" s="6">
        <v>1395.33</v>
      </c>
      <c r="E48" s="8">
        <f t="shared" ref="E48:E52" si="7">B48+D48</f>
        <v>4628.67</v>
      </c>
      <c r="F48" s="1">
        <f t="shared" ref="F48:F52" si="8">B48/E48</f>
        <v>0.69854623466352106</v>
      </c>
      <c r="G48">
        <v>3339.32</v>
      </c>
      <c r="H48">
        <v>856.97</v>
      </c>
      <c r="I48">
        <v>88.1</v>
      </c>
      <c r="J48">
        <v>27.21</v>
      </c>
      <c r="K48">
        <v>67.5</v>
      </c>
      <c r="L48">
        <v>16.399999999999999</v>
      </c>
      <c r="M48">
        <v>2033.81</v>
      </c>
      <c r="N48">
        <v>90.9</v>
      </c>
      <c r="O48">
        <v>110.38</v>
      </c>
      <c r="P48">
        <v>259.75</v>
      </c>
      <c r="Q48" s="12">
        <f t="shared" ref="Q48:Q52" si="9">E48+G48+SUM(I48:P48)</f>
        <v>10662.04</v>
      </c>
      <c r="R48">
        <v>1783.4</v>
      </c>
    </row>
    <row r="49" spans="1:18" x14ac:dyDescent="0.35">
      <c r="A49" t="s">
        <v>32</v>
      </c>
      <c r="B49" s="6">
        <v>8682.6200000000008</v>
      </c>
      <c r="C49" s="1">
        <f t="shared" si="6"/>
        <v>0.20323552571089906</v>
      </c>
      <c r="D49" s="6">
        <v>5929.71</v>
      </c>
      <c r="E49" s="8">
        <f t="shared" si="7"/>
        <v>14612.330000000002</v>
      </c>
      <c r="F49" s="1">
        <f t="shared" si="8"/>
        <v>0.59419818742117103</v>
      </c>
      <c r="G49">
        <v>6822.28</v>
      </c>
      <c r="H49">
        <v>3050.57</v>
      </c>
      <c r="I49">
        <v>300.26</v>
      </c>
      <c r="J49">
        <v>98.51</v>
      </c>
      <c r="K49">
        <v>228.06</v>
      </c>
      <c r="L49">
        <v>133.6</v>
      </c>
      <c r="M49">
        <v>3133.92</v>
      </c>
      <c r="N49">
        <v>237.34</v>
      </c>
      <c r="O49">
        <v>119.79</v>
      </c>
      <c r="P49">
        <v>1585.74</v>
      </c>
      <c r="Q49" s="12">
        <f t="shared" si="9"/>
        <v>27271.83</v>
      </c>
      <c r="R49">
        <v>2372.4</v>
      </c>
    </row>
    <row r="50" spans="1:18" x14ac:dyDescent="0.35">
      <c r="A50" t="s">
        <v>33</v>
      </c>
      <c r="B50" s="6">
        <v>5100.05</v>
      </c>
      <c r="C50" s="1">
        <f t="shared" si="6"/>
        <v>0.11937771581640919</v>
      </c>
      <c r="D50" s="6">
        <v>4002.67</v>
      </c>
      <c r="E50" s="8">
        <f t="shared" si="7"/>
        <v>9102.7200000000012</v>
      </c>
      <c r="F50" s="1">
        <f t="shared" si="8"/>
        <v>0.56027758735850375</v>
      </c>
      <c r="G50">
        <v>2859.62</v>
      </c>
      <c r="H50">
        <v>1000.65</v>
      </c>
      <c r="I50">
        <v>168.55</v>
      </c>
      <c r="J50">
        <v>104.63</v>
      </c>
      <c r="K50">
        <v>109.45</v>
      </c>
      <c r="L50">
        <v>117.65</v>
      </c>
      <c r="M50">
        <v>1509.42</v>
      </c>
      <c r="N50">
        <v>88.95</v>
      </c>
      <c r="O50">
        <v>165.73</v>
      </c>
      <c r="P50">
        <v>529.98</v>
      </c>
      <c r="Q50" s="12">
        <f t="shared" si="9"/>
        <v>14756.7</v>
      </c>
      <c r="R50">
        <v>2334.6</v>
      </c>
    </row>
    <row r="51" spans="1:18" x14ac:dyDescent="0.35">
      <c r="A51" t="s">
        <v>34</v>
      </c>
      <c r="B51" s="6">
        <v>19875.099999999999</v>
      </c>
      <c r="C51" s="1">
        <f t="shared" si="6"/>
        <v>0.46521976051660546</v>
      </c>
      <c r="D51" s="6">
        <v>13767.9</v>
      </c>
      <c r="E51" s="8">
        <f t="shared" si="7"/>
        <v>33643</v>
      </c>
      <c r="F51" s="1">
        <f t="shared" si="8"/>
        <v>0.59076479505394874</v>
      </c>
      <c r="G51">
        <v>1940.19</v>
      </c>
      <c r="H51">
        <v>1094.99</v>
      </c>
      <c r="I51">
        <v>958.28</v>
      </c>
      <c r="J51">
        <v>359</v>
      </c>
      <c r="K51">
        <v>727.21</v>
      </c>
      <c r="L51">
        <v>384.27</v>
      </c>
      <c r="M51">
        <v>708.25</v>
      </c>
      <c r="N51">
        <v>22.47</v>
      </c>
      <c r="O51">
        <v>22.15</v>
      </c>
      <c r="P51">
        <v>729.26</v>
      </c>
      <c r="Q51" s="12">
        <f t="shared" si="9"/>
        <v>39494.080000000002</v>
      </c>
      <c r="R51">
        <v>3673</v>
      </c>
    </row>
    <row r="52" spans="1:18" x14ac:dyDescent="0.35">
      <c r="A52" s="2" t="s">
        <v>35</v>
      </c>
      <c r="B52" s="7">
        <f>SUM(B47:B51)</f>
        <v>42721.96</v>
      </c>
      <c r="D52" s="11">
        <f>SUM(D47:D51)</f>
        <v>27127.19</v>
      </c>
      <c r="E52" s="10">
        <f t="shared" si="7"/>
        <v>69849.149999999994</v>
      </c>
      <c r="F52" s="1">
        <f t="shared" si="8"/>
        <v>0.61163178077328073</v>
      </c>
      <c r="G52">
        <v>18796.8</v>
      </c>
      <c r="H52">
        <v>6507.4</v>
      </c>
      <c r="I52">
        <v>1662.79</v>
      </c>
      <c r="J52">
        <v>627.54999999999995</v>
      </c>
      <c r="K52">
        <v>1256.82</v>
      </c>
      <c r="L52">
        <v>692.22</v>
      </c>
      <c r="M52">
        <v>9083.83</v>
      </c>
      <c r="N52">
        <v>538.1</v>
      </c>
      <c r="O52">
        <v>648.16999999999996</v>
      </c>
      <c r="P52">
        <v>3565.68</v>
      </c>
      <c r="Q52" s="13">
        <f t="shared" si="9"/>
        <v>106721.11</v>
      </c>
      <c r="R52">
        <v>12931.6</v>
      </c>
    </row>
    <row r="54" spans="1:18" x14ac:dyDescent="0.35">
      <c r="A54" s="2" t="s">
        <v>94</v>
      </c>
      <c r="B54" s="19">
        <v>2008</v>
      </c>
      <c r="D54" s="19">
        <v>2001</v>
      </c>
      <c r="F54" s="2">
        <v>1996</v>
      </c>
      <c r="H54" s="2" t="s">
        <v>97</v>
      </c>
    </row>
    <row r="55" spans="1:18" x14ac:dyDescent="0.35">
      <c r="A55" t="s">
        <v>30</v>
      </c>
      <c r="B55" s="12">
        <f>B37</f>
        <v>6237.5</v>
      </c>
      <c r="C55" s="1">
        <f t="shared" ref="C55:C60" si="10">B55/D55-1</f>
        <v>6.9741118361816845E-2</v>
      </c>
      <c r="D55" s="12">
        <f t="shared" ref="D55:D60" si="11">B47</f>
        <v>5830.85</v>
      </c>
      <c r="E55" s="1">
        <f>D55/F55-1</f>
        <v>-3.5542440697814648E-2</v>
      </c>
      <c r="F55" s="6">
        <v>6045.73</v>
      </c>
      <c r="H55" s="1">
        <f>B55/(B$60-B$59)</f>
        <v>0.25367064988895427</v>
      </c>
    </row>
    <row r="56" spans="1:18" x14ac:dyDescent="0.35">
      <c r="A56" t="s">
        <v>31</v>
      </c>
      <c r="B56" s="12">
        <f t="shared" ref="B56:B60" si="12">B38</f>
        <v>3949.78</v>
      </c>
      <c r="C56" s="1">
        <f t="shared" si="10"/>
        <v>0.22157892457953698</v>
      </c>
      <c r="D56" s="12">
        <f t="shared" si="11"/>
        <v>3233.34</v>
      </c>
      <c r="E56" s="1">
        <f t="shared" ref="E56:E60" si="13">D56/F56-1</f>
        <v>-9.3639887985333736E-2</v>
      </c>
      <c r="F56" s="6">
        <v>3567.39</v>
      </c>
      <c r="H56" s="1">
        <f t="shared" ref="H56:H58" si="14">B56/(B$60-B$59)</f>
        <v>0.16063218589473247</v>
      </c>
    </row>
    <row r="57" spans="1:18" x14ac:dyDescent="0.35">
      <c r="A57" t="s">
        <v>32</v>
      </c>
      <c r="B57" s="12">
        <f t="shared" si="12"/>
        <v>8479.99</v>
      </c>
      <c r="C57" s="1">
        <f t="shared" si="10"/>
        <v>-2.3337425800046607E-2</v>
      </c>
      <c r="D57" s="12">
        <f t="shared" si="11"/>
        <v>8682.6200000000008</v>
      </c>
      <c r="E57" s="1">
        <f t="shared" si="13"/>
        <v>-5.4007705113789717E-2</v>
      </c>
      <c r="F57" s="6">
        <v>9178.32</v>
      </c>
      <c r="H57" s="1">
        <f t="shared" si="14"/>
        <v>0.34486967123877088</v>
      </c>
    </row>
    <row r="58" spans="1:18" x14ac:dyDescent="0.35">
      <c r="A58" t="s">
        <v>33</v>
      </c>
      <c r="B58" s="12">
        <f t="shared" si="12"/>
        <v>5921.7</v>
      </c>
      <c r="C58" s="1">
        <f t="shared" si="10"/>
        <v>0.16110626366408165</v>
      </c>
      <c r="D58" s="12">
        <f t="shared" si="11"/>
        <v>5100.05</v>
      </c>
      <c r="E58" s="1">
        <f t="shared" si="13"/>
        <v>-0.13023940352061991</v>
      </c>
      <c r="F58" s="6">
        <v>5863.74</v>
      </c>
      <c r="H58" s="1">
        <f t="shared" si="14"/>
        <v>0.24082749297754236</v>
      </c>
    </row>
    <row r="59" spans="1:18" x14ac:dyDescent="0.35">
      <c r="A59" t="s">
        <v>34</v>
      </c>
      <c r="B59" s="12">
        <f t="shared" si="12"/>
        <v>27743.4</v>
      </c>
      <c r="C59" s="1">
        <f t="shared" si="10"/>
        <v>0.39588731629023277</v>
      </c>
      <c r="D59" s="12">
        <f t="shared" si="11"/>
        <v>19875.099999999999</v>
      </c>
      <c r="E59" s="1">
        <f t="shared" si="13"/>
        <v>-1.6838564467858919E-2</v>
      </c>
      <c r="F59" s="6">
        <v>20215.5</v>
      </c>
    </row>
    <row r="60" spans="1:18" x14ac:dyDescent="0.35">
      <c r="A60" s="2" t="s">
        <v>35</v>
      </c>
      <c r="B60" s="12">
        <f t="shared" si="12"/>
        <v>52332.37</v>
      </c>
      <c r="C60" s="1">
        <f t="shared" si="10"/>
        <v>0.22495246004630887</v>
      </c>
      <c r="D60" s="12">
        <f t="shared" si="11"/>
        <v>42721.96</v>
      </c>
      <c r="E60" s="1">
        <f t="shared" si="13"/>
        <v>-4.7887374166215357E-2</v>
      </c>
      <c r="F60" s="6">
        <v>44870.7</v>
      </c>
    </row>
    <row r="62" spans="1:18" x14ac:dyDescent="0.35">
      <c r="A62" t="s">
        <v>50</v>
      </c>
      <c r="B62" t="s">
        <v>51</v>
      </c>
      <c r="D62" t="s">
        <v>52</v>
      </c>
      <c r="E62" t="s">
        <v>43</v>
      </c>
      <c r="F62" t="s">
        <v>49</v>
      </c>
      <c r="G62" t="s">
        <v>53</v>
      </c>
      <c r="H62" t="s">
        <v>71</v>
      </c>
      <c r="I62" t="s">
        <v>82</v>
      </c>
      <c r="M62" t="s">
        <v>72</v>
      </c>
      <c r="N62" t="s">
        <v>73</v>
      </c>
      <c r="O62" t="s">
        <v>74</v>
      </c>
      <c r="P62" t="s">
        <v>34</v>
      </c>
      <c r="Q62" t="s">
        <v>77</v>
      </c>
    </row>
    <row r="63" spans="1:18" x14ac:dyDescent="0.35">
      <c r="A63" t="s">
        <v>30</v>
      </c>
      <c r="B63" s="6">
        <v>6045.73</v>
      </c>
      <c r="C63" s="1">
        <f>B63/$B$68</f>
        <v>0.13473675905959079</v>
      </c>
      <c r="D63" s="6">
        <v>2282.9499999999998</v>
      </c>
      <c r="E63" s="8">
        <f>B63+D63</f>
        <v>8328.68</v>
      </c>
      <c r="F63" s="1">
        <f>B63/E63</f>
        <v>0.72589293861692361</v>
      </c>
      <c r="G63" s="6">
        <v>3562.2</v>
      </c>
      <c r="H63">
        <v>528.98</v>
      </c>
      <c r="I63">
        <v>2471.15</v>
      </c>
      <c r="M63">
        <v>2087.44</v>
      </c>
      <c r="N63">
        <v>154.91999999999999</v>
      </c>
      <c r="O63">
        <v>248.8</v>
      </c>
      <c r="P63">
        <v>231.99</v>
      </c>
      <c r="Q63" s="12">
        <f>E63+G63+SUM(M63:P63)</f>
        <v>14614.030000000002</v>
      </c>
    </row>
    <row r="64" spans="1:18" x14ac:dyDescent="0.35">
      <c r="A64" t="s">
        <v>31</v>
      </c>
      <c r="B64" s="6">
        <v>3567.39</v>
      </c>
      <c r="C64" s="1">
        <f t="shared" ref="C64:C67" si="15">B64/$B$68</f>
        <v>7.9503809614652587E-2</v>
      </c>
      <c r="D64" s="6">
        <v>1187.96</v>
      </c>
      <c r="E64" s="8">
        <f t="shared" ref="E64:E68" si="16">B64+D64</f>
        <v>4755.3500000000004</v>
      </c>
      <c r="F64" s="1">
        <f t="shared" ref="F64:F68" si="17">B64/E64</f>
        <v>0.75018452900417421</v>
      </c>
      <c r="G64" s="6">
        <v>2729.19</v>
      </c>
      <c r="H64">
        <v>824.23</v>
      </c>
      <c r="I64">
        <v>1662.53</v>
      </c>
      <c r="M64">
        <v>2163.73</v>
      </c>
      <c r="N64">
        <v>150.94</v>
      </c>
      <c r="O64">
        <v>71.260000000000005</v>
      </c>
      <c r="P64">
        <v>97.74</v>
      </c>
      <c r="Q64" s="12">
        <f t="shared" ref="Q64:Q68" si="18">E64+G64+SUM(M64:P64)</f>
        <v>9968.2100000000009</v>
      </c>
    </row>
    <row r="65" spans="1:17" x14ac:dyDescent="0.35">
      <c r="A65" t="s">
        <v>32</v>
      </c>
      <c r="B65" s="6">
        <v>9178.32</v>
      </c>
      <c r="C65" s="1">
        <f t="shared" si="15"/>
        <v>0.20455049934612088</v>
      </c>
      <c r="D65" s="6">
        <v>5461.7</v>
      </c>
      <c r="E65" s="8">
        <f t="shared" si="16"/>
        <v>14640.02</v>
      </c>
      <c r="F65" s="1">
        <f t="shared" si="17"/>
        <v>0.62693356976288284</v>
      </c>
      <c r="G65" s="6">
        <v>4317.5200000000004</v>
      </c>
      <c r="H65">
        <v>3151.54</v>
      </c>
      <c r="I65">
        <v>1778.85</v>
      </c>
      <c r="M65">
        <v>3297.89</v>
      </c>
      <c r="N65">
        <v>202.36</v>
      </c>
      <c r="O65">
        <v>88.58</v>
      </c>
      <c r="P65">
        <v>789.86</v>
      </c>
      <c r="Q65" s="12">
        <f t="shared" si="18"/>
        <v>23336.23</v>
      </c>
    </row>
    <row r="66" spans="1:17" x14ac:dyDescent="0.35">
      <c r="A66" t="s">
        <v>33</v>
      </c>
      <c r="B66" s="6">
        <v>5863.74</v>
      </c>
      <c r="C66" s="1">
        <f t="shared" si="15"/>
        <v>0.13068088114554982</v>
      </c>
      <c r="D66" s="6">
        <v>3948.54</v>
      </c>
      <c r="E66" s="8">
        <f t="shared" si="16"/>
        <v>9812.2799999999988</v>
      </c>
      <c r="F66" s="1">
        <f t="shared" si="17"/>
        <v>0.59759199696706577</v>
      </c>
      <c r="G66" s="6">
        <v>2588.08</v>
      </c>
      <c r="H66">
        <v>1338.77</v>
      </c>
      <c r="I66">
        <v>1962.35</v>
      </c>
      <c r="M66">
        <v>2014.29</v>
      </c>
      <c r="N66">
        <v>147.72</v>
      </c>
      <c r="O66">
        <v>164</v>
      </c>
      <c r="P66">
        <v>450.04</v>
      </c>
      <c r="Q66" s="12">
        <f t="shared" si="18"/>
        <v>15176.409999999998</v>
      </c>
    </row>
    <row r="67" spans="1:17" x14ac:dyDescent="0.35">
      <c r="A67" t="s">
        <v>34</v>
      </c>
      <c r="B67" s="6">
        <v>20215.5</v>
      </c>
      <c r="C67" s="1">
        <f t="shared" si="15"/>
        <v>0.45052805083408587</v>
      </c>
      <c r="D67" s="6">
        <v>12767.5</v>
      </c>
      <c r="E67" s="8">
        <f t="shared" si="16"/>
        <v>32983</v>
      </c>
      <c r="F67" s="1">
        <f t="shared" si="17"/>
        <v>0.6129066488797259</v>
      </c>
      <c r="G67" s="6">
        <v>1088.67</v>
      </c>
      <c r="H67">
        <v>1425.82</v>
      </c>
      <c r="I67">
        <v>2430.6799999999998</v>
      </c>
      <c r="M67">
        <v>555.55999999999995</v>
      </c>
      <c r="N67">
        <v>30.48</v>
      </c>
      <c r="O67">
        <v>31.2</v>
      </c>
      <c r="P67">
        <v>428</v>
      </c>
      <c r="Q67" s="12">
        <f t="shared" si="18"/>
        <v>35116.909999999996</v>
      </c>
    </row>
    <row r="68" spans="1:17" x14ac:dyDescent="0.35">
      <c r="A68" s="2" t="s">
        <v>35</v>
      </c>
      <c r="B68" s="11">
        <f>SUM(B63:B67)</f>
        <v>44870.68</v>
      </c>
      <c r="C68" s="1"/>
      <c r="D68" s="6">
        <v>25648.7</v>
      </c>
      <c r="E68" s="10">
        <f t="shared" si="16"/>
        <v>70519.38</v>
      </c>
      <c r="F68" s="1">
        <f t="shared" si="17"/>
        <v>0.63628863441510686</v>
      </c>
      <c r="G68" s="6">
        <v>14285.7</v>
      </c>
      <c r="H68">
        <v>7269.34</v>
      </c>
      <c r="I68">
        <v>10305.6</v>
      </c>
      <c r="M68">
        <v>10118.9</v>
      </c>
      <c r="N68">
        <v>686.42</v>
      </c>
      <c r="O68">
        <v>603.84</v>
      </c>
      <c r="P68">
        <v>1997.63</v>
      </c>
      <c r="Q68" s="13">
        <f t="shared" si="18"/>
        <v>98211.87</v>
      </c>
    </row>
    <row r="70" spans="1:17" x14ac:dyDescent="0.35">
      <c r="A70" t="s">
        <v>66</v>
      </c>
      <c r="B70" t="s">
        <v>51</v>
      </c>
      <c r="D70" t="s">
        <v>52</v>
      </c>
      <c r="E70" t="s">
        <v>43</v>
      </c>
      <c r="F70" t="s">
        <v>49</v>
      </c>
      <c r="G70" t="s">
        <v>53</v>
      </c>
      <c r="H70" t="s">
        <v>71</v>
      </c>
      <c r="M70" t="s">
        <v>72</v>
      </c>
      <c r="N70" t="s">
        <v>73</v>
      </c>
      <c r="O70" t="s">
        <v>74</v>
      </c>
      <c r="P70" t="s">
        <v>34</v>
      </c>
    </row>
    <row r="71" spans="1:17" x14ac:dyDescent="0.35">
      <c r="A71" t="s">
        <v>30</v>
      </c>
      <c r="B71" s="6">
        <v>5990</v>
      </c>
      <c r="C71" s="1">
        <f>B71/$B$68</f>
        <v>0.13349474534373001</v>
      </c>
      <c r="D71" s="6">
        <v>1749.8</v>
      </c>
      <c r="E71" s="8">
        <f>B71+D71</f>
        <v>7739.8</v>
      </c>
      <c r="F71" s="1">
        <f>B71/E71</f>
        <v>0.77392180676503264</v>
      </c>
      <c r="G71" s="6">
        <v>2886.8</v>
      </c>
      <c r="H71">
        <v>1483.1</v>
      </c>
      <c r="M71">
        <v>2942.5</v>
      </c>
      <c r="N71">
        <v>175.1</v>
      </c>
      <c r="O71">
        <v>303.2</v>
      </c>
      <c r="P71">
        <v>224.2</v>
      </c>
      <c r="Q71" s="12">
        <f>E71+G71+SUM(M71:P71)</f>
        <v>14271.6</v>
      </c>
    </row>
    <row r="72" spans="1:17" x14ac:dyDescent="0.35">
      <c r="A72" t="s">
        <v>31</v>
      </c>
      <c r="B72" s="6">
        <v>3049.9</v>
      </c>
      <c r="C72" s="1">
        <f t="shared" ref="C72:C75" si="19">B72/$B$68</f>
        <v>6.7970888785282513E-2</v>
      </c>
      <c r="D72" s="6">
        <v>549.5</v>
      </c>
      <c r="E72" s="8">
        <f t="shared" ref="E72:E76" si="20">B72+D72</f>
        <v>3599.4</v>
      </c>
      <c r="F72" s="1">
        <f t="shared" ref="F72:F76" si="21">B72/E72</f>
        <v>0.84733566705562036</v>
      </c>
      <c r="G72" s="6">
        <v>1934.4</v>
      </c>
      <c r="H72">
        <v>1168.2</v>
      </c>
      <c r="M72">
        <v>1958</v>
      </c>
      <c r="N72">
        <v>136.19999999999999</v>
      </c>
      <c r="O72">
        <v>83.1</v>
      </c>
      <c r="P72">
        <v>58.5</v>
      </c>
      <c r="Q72" s="12">
        <f t="shared" ref="Q72:Q76" si="22">E72+G72+SUM(M72:P72)</f>
        <v>7769.6</v>
      </c>
    </row>
    <row r="73" spans="1:17" x14ac:dyDescent="0.35">
      <c r="A73" t="s">
        <v>32</v>
      </c>
      <c r="B73" s="6">
        <v>8376.6</v>
      </c>
      <c r="C73" s="1">
        <f t="shared" si="19"/>
        <v>0.18668315256198481</v>
      </c>
      <c r="D73" s="6">
        <v>1804.1</v>
      </c>
      <c r="E73" s="8">
        <f t="shared" si="20"/>
        <v>10180.700000000001</v>
      </c>
      <c r="F73" s="1">
        <f t="shared" si="21"/>
        <v>0.82279214592316829</v>
      </c>
      <c r="G73" s="6">
        <v>3205.3</v>
      </c>
      <c r="H73">
        <v>3084.1</v>
      </c>
      <c r="M73">
        <v>3233.9</v>
      </c>
      <c r="N73">
        <v>373.7</v>
      </c>
      <c r="O73">
        <v>118.2</v>
      </c>
      <c r="P73">
        <v>714.4</v>
      </c>
      <c r="Q73" s="12">
        <f t="shared" si="22"/>
        <v>17826.2</v>
      </c>
    </row>
    <row r="74" spans="1:17" x14ac:dyDescent="0.35">
      <c r="A74" t="s">
        <v>33</v>
      </c>
      <c r="B74" s="6">
        <v>5663</v>
      </c>
      <c r="C74" s="1">
        <f t="shared" si="19"/>
        <v>0.12620713570643458</v>
      </c>
      <c r="D74" s="6">
        <v>3059.7</v>
      </c>
      <c r="E74" s="8">
        <f t="shared" si="20"/>
        <v>8722.7000000000007</v>
      </c>
      <c r="F74" s="1">
        <f t="shared" si="21"/>
        <v>0.64922558382152307</v>
      </c>
      <c r="G74" s="6">
        <v>1824.5</v>
      </c>
      <c r="H74">
        <v>1454.4</v>
      </c>
      <c r="M74">
        <v>1467.6</v>
      </c>
      <c r="N74">
        <v>109.7</v>
      </c>
      <c r="O74">
        <v>152.69999999999999</v>
      </c>
      <c r="P74">
        <v>292.3</v>
      </c>
      <c r="Q74" s="12">
        <f t="shared" si="22"/>
        <v>12569.5</v>
      </c>
    </row>
    <row r="75" spans="1:17" x14ac:dyDescent="0.35">
      <c r="A75" t="s">
        <v>34</v>
      </c>
      <c r="B75" s="6">
        <v>17107.3</v>
      </c>
      <c r="C75" s="1">
        <f t="shared" si="19"/>
        <v>0.38125787262417238</v>
      </c>
      <c r="D75" s="6">
        <v>9445.5</v>
      </c>
      <c r="E75" s="8">
        <f t="shared" si="20"/>
        <v>26552.799999999999</v>
      </c>
      <c r="F75" s="1">
        <f t="shared" si="21"/>
        <v>0.64427480341056309</v>
      </c>
      <c r="G75" s="6">
        <v>1241.5</v>
      </c>
      <c r="H75">
        <v>1362.3</v>
      </c>
      <c r="M75">
        <v>826</v>
      </c>
      <c r="N75">
        <v>57.4</v>
      </c>
      <c r="O75">
        <v>70.400000000000006</v>
      </c>
      <c r="P75">
        <v>259.10000000000002</v>
      </c>
      <c r="Q75" s="12">
        <f t="shared" si="22"/>
        <v>29007.200000000001</v>
      </c>
    </row>
    <row r="76" spans="1:17" x14ac:dyDescent="0.35">
      <c r="A76" s="2" t="s">
        <v>35</v>
      </c>
      <c r="B76" s="11">
        <v>40186.800000000003</v>
      </c>
      <c r="C76" s="1"/>
      <c r="D76" s="6">
        <v>16608.599999999999</v>
      </c>
      <c r="E76" s="10">
        <f t="shared" si="20"/>
        <v>56795.4</v>
      </c>
      <c r="F76" s="1">
        <f t="shared" si="21"/>
        <v>0.7075713878236618</v>
      </c>
      <c r="G76" s="6">
        <v>11092.5</v>
      </c>
      <c r="H76">
        <v>8552.1</v>
      </c>
      <c r="M76">
        <v>10428</v>
      </c>
      <c r="N76">
        <v>852.1</v>
      </c>
      <c r="O76">
        <v>727.6</v>
      </c>
      <c r="P76">
        <v>1548.5</v>
      </c>
      <c r="Q76" s="13">
        <f t="shared" si="22"/>
        <v>81444.099999999991</v>
      </c>
    </row>
    <row r="78" spans="1:17" x14ac:dyDescent="0.35">
      <c r="A78" s="2" t="s">
        <v>64</v>
      </c>
      <c r="B78" t="s">
        <v>65</v>
      </c>
      <c r="C78" t="s">
        <v>1</v>
      </c>
      <c r="D78" t="s">
        <v>54</v>
      </c>
      <c r="E78" t="s">
        <v>34</v>
      </c>
      <c r="F78" t="s">
        <v>35</v>
      </c>
      <c r="H78" t="s">
        <v>76</v>
      </c>
      <c r="K78" t="s">
        <v>90</v>
      </c>
    </row>
    <row r="79" spans="1:17" x14ac:dyDescent="0.35">
      <c r="A79" s="15">
        <v>2008</v>
      </c>
      <c r="B79" s="15">
        <f>H42</f>
        <v>68738</v>
      </c>
      <c r="C79" s="15">
        <f>J42</f>
        <v>27817.07</v>
      </c>
      <c r="D79" s="15">
        <f>P42</f>
        <v>8671.9699999999993</v>
      </c>
      <c r="E79" s="15">
        <f>Q42</f>
        <v>4374.51</v>
      </c>
      <c r="F79" s="15">
        <f>SUM(B79:E79)</f>
        <v>109601.55</v>
      </c>
      <c r="H79" s="15">
        <f>M42</f>
        <v>12657.2</v>
      </c>
      <c r="I79" t="s">
        <v>91</v>
      </c>
      <c r="K79" s="5">
        <f>F79+3.5*H79</f>
        <v>153901.75</v>
      </c>
    </row>
    <row r="80" spans="1:17" x14ac:dyDescent="0.35">
      <c r="A80" s="15">
        <v>2001</v>
      </c>
      <c r="B80" s="15">
        <f>E52</f>
        <v>69849.149999999994</v>
      </c>
      <c r="C80" s="15">
        <f>G52</f>
        <v>18796.8</v>
      </c>
      <c r="D80" s="15">
        <f>SUM(M52:O52)</f>
        <v>10270.1</v>
      </c>
      <c r="E80" s="15">
        <f>P52+SUM(I52:L52)</f>
        <v>7805.0599999999995</v>
      </c>
      <c r="F80" s="15">
        <f t="shared" ref="F80:F82" si="23">SUM(B80:E80)</f>
        <v>106721.11</v>
      </c>
      <c r="H80" s="15">
        <f>R52</f>
        <v>12931.6</v>
      </c>
      <c r="I80" s="16" t="s">
        <v>81</v>
      </c>
      <c r="K80" s="5">
        <f t="shared" ref="K80:K81" si="24">F80+3.5*H80</f>
        <v>151981.71</v>
      </c>
    </row>
    <row r="81" spans="1:11" x14ac:dyDescent="0.35">
      <c r="A81" s="15">
        <v>1996</v>
      </c>
      <c r="B81" s="15">
        <f>E68</f>
        <v>70519.38</v>
      </c>
      <c r="C81" s="15">
        <f>G68</f>
        <v>14285.7</v>
      </c>
      <c r="D81" s="15">
        <f>SUM(M68:O68)</f>
        <v>11409.16</v>
      </c>
      <c r="E81" s="15">
        <f>P68</f>
        <v>1997.63</v>
      </c>
      <c r="F81" s="15">
        <f t="shared" si="23"/>
        <v>98211.87000000001</v>
      </c>
      <c r="H81" s="15">
        <f>I68</f>
        <v>10305.6</v>
      </c>
      <c r="K81" s="5">
        <f t="shared" si="24"/>
        <v>134281.47</v>
      </c>
    </row>
    <row r="82" spans="1:11" x14ac:dyDescent="0.35">
      <c r="A82" s="15">
        <v>1992</v>
      </c>
      <c r="B82" s="15">
        <f>E76</f>
        <v>56795.4</v>
      </c>
      <c r="C82" s="15">
        <f>G76</f>
        <v>11092.5</v>
      </c>
      <c r="D82" s="15">
        <f>SUM(M76:O76)</f>
        <v>12007.7</v>
      </c>
      <c r="E82" s="15">
        <f>P76</f>
        <v>1548.5</v>
      </c>
      <c r="F82" s="15">
        <f t="shared" si="23"/>
        <v>81444.099999999991</v>
      </c>
      <c r="H82" s="15">
        <f>H76</f>
        <v>8552.1</v>
      </c>
      <c r="I82" t="s">
        <v>79</v>
      </c>
    </row>
    <row r="84" spans="1:11" x14ac:dyDescent="0.35">
      <c r="B84" t="s">
        <v>58</v>
      </c>
      <c r="F84" t="s">
        <v>59</v>
      </c>
    </row>
    <row r="85" spans="1:11" x14ac:dyDescent="0.35">
      <c r="A85" s="2" t="s">
        <v>55</v>
      </c>
      <c r="B85" t="s">
        <v>56</v>
      </c>
      <c r="C85" t="s">
        <v>57</v>
      </c>
      <c r="D85" t="s">
        <v>35</v>
      </c>
      <c r="F85" t="s">
        <v>56</v>
      </c>
      <c r="G85" t="s">
        <v>57</v>
      </c>
      <c r="H85" t="s">
        <v>35</v>
      </c>
      <c r="J85" t="s">
        <v>60</v>
      </c>
    </row>
    <row r="86" spans="1:11" x14ac:dyDescent="0.35">
      <c r="A86">
        <v>2011</v>
      </c>
      <c r="B86">
        <v>94760</v>
      </c>
      <c r="C86">
        <v>40740</v>
      </c>
      <c r="D86" s="2">
        <f>B86+C86</f>
        <v>135500</v>
      </c>
      <c r="F86">
        <v>75915</v>
      </c>
      <c r="G86">
        <v>33765</v>
      </c>
      <c r="H86" s="2">
        <f>F86+G86</f>
        <v>109680</v>
      </c>
      <c r="J86" t="s">
        <v>61</v>
      </c>
    </row>
    <row r="87" spans="1:11" x14ac:dyDescent="0.35">
      <c r="A87">
        <v>2008</v>
      </c>
      <c r="B87">
        <v>91215</v>
      </c>
      <c r="C87">
        <v>39290</v>
      </c>
      <c r="D87" s="2">
        <f>B87+C87</f>
        <v>130505</v>
      </c>
      <c r="F87">
        <v>75860</v>
      </c>
      <c r="G87">
        <v>32665</v>
      </c>
      <c r="H87" s="2">
        <f>F87+G87</f>
        <v>108525</v>
      </c>
    </row>
    <row r="88" spans="1:11" x14ac:dyDescent="0.35">
      <c r="A88">
        <v>2004</v>
      </c>
      <c r="B88">
        <v>81675</v>
      </c>
      <c r="C88">
        <v>36195</v>
      </c>
      <c r="D88" s="2">
        <f>B88+C88</f>
        <v>117870</v>
      </c>
      <c r="F88">
        <v>69570</v>
      </c>
      <c r="G88">
        <v>29870</v>
      </c>
      <c r="H88" s="2">
        <f>F88+G88</f>
        <v>99440</v>
      </c>
      <c r="J88" t="s">
        <v>63</v>
      </c>
    </row>
    <row r="89" spans="1:11" x14ac:dyDescent="0.35">
      <c r="A89">
        <v>2003</v>
      </c>
      <c r="H89" s="14">
        <v>112344</v>
      </c>
      <c r="J89" t="s">
        <v>62</v>
      </c>
    </row>
    <row r="90" spans="1:11" x14ac:dyDescent="0.35">
      <c r="A90">
        <v>2002</v>
      </c>
      <c r="H90">
        <v>111507</v>
      </c>
    </row>
    <row r="91" spans="1:11" x14ac:dyDescent="0.35">
      <c r="A91">
        <v>2001</v>
      </c>
      <c r="H91">
        <v>108257</v>
      </c>
    </row>
    <row r="92" spans="1:11" x14ac:dyDescent="0.35">
      <c r="A92">
        <v>1998</v>
      </c>
      <c r="H92">
        <v>102750</v>
      </c>
    </row>
    <row r="93" spans="1:11" x14ac:dyDescent="0.35">
      <c r="A93">
        <v>1996</v>
      </c>
      <c r="H93">
        <v>103656</v>
      </c>
    </row>
    <row r="95" spans="1:11" x14ac:dyDescent="0.35">
      <c r="A95" s="2" t="s">
        <v>87</v>
      </c>
      <c r="C95" t="s">
        <v>88</v>
      </c>
      <c r="F95" t="s">
        <v>86</v>
      </c>
    </row>
    <row r="96" spans="1:11" x14ac:dyDescent="0.35">
      <c r="A96" s="17" t="s">
        <v>89</v>
      </c>
      <c r="C96" s="17" t="s">
        <v>84</v>
      </c>
      <c r="D96" s="17" t="s">
        <v>85</v>
      </c>
      <c r="F96" t="s">
        <v>84</v>
      </c>
      <c r="G96" t="s">
        <v>85</v>
      </c>
      <c r="H96" t="s">
        <v>96</v>
      </c>
    </row>
    <row r="97" spans="1:8" x14ac:dyDescent="0.35">
      <c r="A97" t="s">
        <v>30</v>
      </c>
      <c r="C97" s="5">
        <v>50.927900000000001</v>
      </c>
      <c r="D97" s="5">
        <v>100.02500000000001</v>
      </c>
      <c r="F97" s="5">
        <v>317.66300000000001</v>
      </c>
      <c r="G97" s="5">
        <v>623.90499999999997</v>
      </c>
      <c r="H97" s="1">
        <f>F97/$F$102</f>
        <v>0.29478776427966252</v>
      </c>
    </row>
    <row r="98" spans="1:8" x14ac:dyDescent="0.35">
      <c r="A98" t="s">
        <v>31</v>
      </c>
      <c r="C98" s="5">
        <v>47.167200000000001</v>
      </c>
      <c r="D98" s="5">
        <v>124.13</v>
      </c>
      <c r="F98" s="5">
        <v>186.3</v>
      </c>
      <c r="G98" s="5">
        <v>490.28500000000003</v>
      </c>
      <c r="H98" s="1">
        <f t="shared" ref="H98:H101" si="25">F98/$F$102</f>
        <v>0.1728843475170263</v>
      </c>
    </row>
    <row r="99" spans="1:8" x14ac:dyDescent="0.35">
      <c r="A99" t="s">
        <v>32</v>
      </c>
      <c r="C99" s="5">
        <v>22.424800000000001</v>
      </c>
      <c r="D99" s="5">
        <v>131.755</v>
      </c>
      <c r="F99" s="5">
        <v>190.16200000000001</v>
      </c>
      <c r="G99" s="5">
        <v>1117.28</v>
      </c>
      <c r="H99" s="1">
        <f t="shared" si="25"/>
        <v>0.17646824096904323</v>
      </c>
    </row>
    <row r="100" spans="1:8" x14ac:dyDescent="0.35">
      <c r="A100" t="s">
        <v>33</v>
      </c>
      <c r="C100" s="5">
        <v>32.6721</v>
      </c>
      <c r="D100" s="5">
        <v>82.033900000000003</v>
      </c>
      <c r="F100" s="5">
        <v>193.47399999999999</v>
      </c>
      <c r="G100" s="5">
        <v>485.78</v>
      </c>
      <c r="H100" s="1">
        <f t="shared" si="25"/>
        <v>0.17954174048045701</v>
      </c>
    </row>
    <row r="101" spans="1:8" x14ac:dyDescent="0.35">
      <c r="A101" t="s">
        <v>34</v>
      </c>
      <c r="C101" s="5">
        <v>6.8476100000000004</v>
      </c>
      <c r="D101" s="5">
        <v>20.2041</v>
      </c>
      <c r="F101" s="5">
        <v>190</v>
      </c>
      <c r="G101" s="5">
        <v>560.53</v>
      </c>
      <c r="H101" s="1">
        <f t="shared" si="25"/>
        <v>0.17631790675381104</v>
      </c>
    </row>
    <row r="102" spans="1:8" x14ac:dyDescent="0.35">
      <c r="A102" t="s">
        <v>83</v>
      </c>
      <c r="C102" s="5">
        <v>20.591000000000001</v>
      </c>
      <c r="D102" s="5">
        <v>62.633899999999997</v>
      </c>
      <c r="F102" s="5">
        <f>SUM(F97:F101)</f>
        <v>1077.5989999999999</v>
      </c>
      <c r="G102" s="5">
        <v>3277.78</v>
      </c>
      <c r="H102" s="5"/>
    </row>
  </sheetData>
  <pageMargins left="0.7" right="0.7" top="0.75" bottom="0.75" header="0.3" footer="0.3"/>
  <pageSetup paperSize="9" orientation="portrait" r:id="rId1"/>
  <ignoredErrors>
    <ignoredError sqref="D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2017-01-29T12:51:03Z</dcterms:modified>
</cp:coreProperties>
</file>